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TABELA IV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<sst xmlns="http://schemas.openxmlformats.org/spreadsheetml/2006/main" count="136" uniqueCount="124">
  <si>
    <r>
      <t>Centro de Ciências Agrárias -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Tabela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u/>
        <sz val="11"/>
        <color theme="1"/>
        <rFont val="Calibri"/>
        <charset val="134"/>
        <scheme val="minor"/>
      </rPr>
      <t>AVALIAÇÃO</t>
    </r>
    <r>
      <rPr>
        <u/>
        <sz val="11"/>
        <color theme="1"/>
        <rFont val="Calibri"/>
        <charset val="134"/>
        <scheme val="minor"/>
      </rPr>
      <t> </t>
    </r>
    <r>
      <rPr>
        <b/>
        <u/>
        <sz val="11"/>
        <color theme="1"/>
        <rFont val="Calibri"/>
        <charset val="134"/>
        <scheme val="minor"/>
      </rPr>
      <t>DE</t>
    </r>
    <r>
      <rPr>
        <u/>
        <sz val="11"/>
        <color theme="1"/>
        <rFont val="Calibri"/>
        <charset val="134"/>
        <scheme val="minor"/>
      </rPr>
      <t> </t>
    </r>
    <r>
      <rPr>
        <b/>
        <u/>
        <sz val="11"/>
        <color theme="1"/>
        <rFont val="Calibri"/>
        <charset val="134"/>
        <scheme val="minor"/>
      </rPr>
      <t>TÍTULOS</t>
    </r>
    <r>
      <rPr>
        <sz val="11"/>
        <color theme="1"/>
        <rFont val="Calibri"/>
        <charset val="134"/>
        <scheme val="minor"/>
      </rPr>
      <t xml:space="preserve"> (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Máxima: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10,0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</t>
    </r>
    <r>
      <rPr>
        <sz val="11"/>
        <color theme="1"/>
        <rFont val="Calibri"/>
        <charset val="134"/>
        <scheme val="minor"/>
      </rPr>
      <t>)</t>
    </r>
  </si>
  <si>
    <r>
      <t>Tabela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u/>
        <sz val="11"/>
        <color theme="1"/>
        <rFont val="Calibri"/>
        <charset val="134"/>
        <scheme val="minor"/>
      </rPr>
      <t>AVALIAÇÃO</t>
    </r>
    <r>
      <rPr>
        <u/>
        <sz val="11"/>
        <color theme="1"/>
        <rFont val="Calibri"/>
        <charset val="134"/>
        <scheme val="minor"/>
      </rPr>
      <t> </t>
    </r>
    <r>
      <rPr>
        <b/>
        <u/>
        <sz val="11"/>
        <color theme="1"/>
        <rFont val="Calibri"/>
        <charset val="134"/>
        <scheme val="minor"/>
      </rPr>
      <t>DE</t>
    </r>
    <r>
      <rPr>
        <u/>
        <sz val="11"/>
        <color theme="1"/>
        <rFont val="Calibri"/>
        <charset val="134"/>
        <scheme val="minor"/>
      </rPr>
      <t> </t>
    </r>
    <r>
      <rPr>
        <b/>
        <u/>
        <sz val="11"/>
        <color theme="1"/>
        <rFont val="Calibri"/>
        <charset val="134"/>
        <scheme val="minor"/>
      </rPr>
      <t>TÍTULOS, Aprovada pelo Conselho do CCA em 28/08/2026</t>
    </r>
  </si>
  <si>
    <t>Número de Inscrição:</t>
  </si>
  <si>
    <r>
      <rPr>
        <b/>
        <sz val="11"/>
        <color theme="1"/>
        <rFont val="Calibri"/>
        <charset val="134"/>
        <scheme val="minor"/>
      </rPr>
      <t>FORMAÇÃO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ACADÊMICA,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PRODUÇÃO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CIENTÍFICA,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TÉCNICA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ARTÍSTICA
(Pontuação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item: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5,0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</t>
    </r>
  </si>
  <si>
    <t>CONTAGEM (N)</t>
  </si>
  <si>
    <t>1.1</t>
  </si>
  <si>
    <t>Formação Acadêmica (pontuação máxima 1,0 ponto)</t>
  </si>
  <si>
    <t>1.1.1</t>
  </si>
  <si>
    <t>Pós-graduação (Mestrado)</t>
  </si>
  <si>
    <t>1.1.2</t>
  </si>
  <si>
    <t>Pós-graduação: (Doutorado)</t>
  </si>
  <si>
    <t>Total 1.1 (Limite do item 1.1: até 1,0 ponto. Caso a pontuação calculada seja superior a 1,0 ponto, deverá ser atribuída a nota máxima de 1,0 ponto).</t>
  </si>
  <si>
    <t>XXXXXX</t>
  </si>
  <si>
    <t>1.2</t>
  </si>
  <si>
    <t>Produção científica, técnica e artística nos últimos 5 anos.
Serão pontuadas as produções dos candidatos enquadradas na área de avaliação da CAPES (Tabela CAPES) correspondente ao Setor de Estudo do Concurso.
No   período   considerado,   candidatas   com   maternidade/adoção   ou candidatos  com  paternidade/adoção  em  família  monoparental  deverão adicionar  certidão  (nascimento/adoção/documentação  de  comprovação de  pai  em  família  monoparental)  à  documentação  de  comprovação curricular para que tenham a produção considerada dos últimos 7 anos.</t>
  </si>
  <si>
    <t>1.2.1</t>
  </si>
  <si>
    <t>Artigos  publicados  em  periódicos  Qualis  A1  a  A4  (a  classificação  dos periódicos segue os critérios descritos no item V)</t>
  </si>
  <si>
    <t>1.2.1.1</t>
  </si>
  <si>
    <t>Artigos publicados em periódicos A1 (3,00 por artigo)</t>
  </si>
  <si>
    <t>1.2.1.2</t>
  </si>
  <si>
    <t>Artigos publicados em periódicos A2 (2,55 por artigo)</t>
  </si>
  <si>
    <t>1.2.1.3</t>
  </si>
  <si>
    <t>Artigos publicados em periódicos A3 (2,10 por artigo)</t>
  </si>
  <si>
    <t>1.2.1.4</t>
  </si>
  <si>
    <t>Artigos publicados em periódicos A4 (1,65 por artigo)</t>
  </si>
  <si>
    <t>Total 1.2.1 (Limite do item 1.2.1: sem limite)</t>
  </si>
  <si>
    <t>1.2.2</t>
  </si>
  <si>
    <t>Artigos  publicados  em  periódicos  Qualis  A5  –  A8  (a  classificação  dos periódicos segue os critérios descritos no item V)</t>
  </si>
  <si>
    <t>1.2.2.1</t>
  </si>
  <si>
    <t>Artigos publicados em periódicos A5 (1,2 por artigo)</t>
  </si>
  <si>
    <t>1.2.2.2</t>
  </si>
  <si>
    <t>Artigos publicados em periódicos A6 (0,9 por artigo)</t>
  </si>
  <si>
    <t>1.2.2.3</t>
  </si>
  <si>
    <t>Artigos publicados em periódicos A7 (0,6 por artigo)</t>
  </si>
  <si>
    <t>1.2.2.4</t>
  </si>
  <si>
    <t>Artigos publicados em periódicos A8 (0,3 por artigo)</t>
  </si>
  <si>
    <r>
      <rPr>
        <b/>
        <sz val="11"/>
        <color theme="1"/>
        <rFont val="Calibri"/>
        <charset val="134"/>
        <scheme val="minor"/>
      </rPr>
      <t>Total 1.2.2 (Limite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1.2.2: até 4,0 pontos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Caso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calculada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seja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superior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4,0 pontos,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deverá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atribuída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4,0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pontos).</t>
    </r>
  </si>
  <si>
    <t>1.2.3</t>
  </si>
  <si>
    <t>Capítulo de Livro (a classificação do livro segue os critérios descritos no item VI)</t>
  </si>
  <si>
    <t>1.2.3.1</t>
  </si>
  <si>
    <t>Capítulo publicado em Livro equivalente a L1 (1,4 por capítulo)</t>
  </si>
  <si>
    <t>1.2.3.2</t>
  </si>
  <si>
    <t>Capítulo publicado em Livro equivalente a L2 (1,0 por capítulo)</t>
  </si>
  <si>
    <t>1.2.3.3</t>
  </si>
  <si>
    <t>Capítulo publicado em Livro equivalente a L3 (0,5 por capítulo)</t>
  </si>
  <si>
    <t>1.2.3.4</t>
  </si>
  <si>
    <t>Capítulo publicado em Livro equivalente aL4 (0,3 por capítulo)</t>
  </si>
  <si>
    <t>1.2.3.5</t>
  </si>
  <si>
    <t>Capítulo publicado em Livro equivalente a L5 (0,15 por capítulo)</t>
  </si>
  <si>
    <r>
      <rPr>
        <b/>
        <sz val="11"/>
        <color theme="1"/>
        <rFont val="Calibri"/>
        <charset val="134"/>
        <scheme val="minor"/>
      </rPr>
      <t>Total 1.2.3 (Limite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1.2.3: até 1,65 ponto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Caso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calculada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seja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superior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1,65 ponto,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deverá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atribuída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1,65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ponto).</t>
    </r>
  </si>
  <si>
    <t>1.2.4</t>
  </si>
  <si>
    <r>
      <rPr>
        <sz val="11"/>
        <color theme="1"/>
        <rFont val="Calibri"/>
        <charset val="134"/>
        <scheme val="minor"/>
      </rPr>
      <t>Livro (</t>
    </r>
    <r>
      <rPr>
        <i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classificação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livro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segue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os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critérios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descritos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no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i/>
        <sz val="11"/>
        <color theme="1"/>
        <rFont val="Calibri"/>
        <charset val="134"/>
        <scheme val="minor"/>
      </rPr>
      <t>V</t>
    </r>
    <r>
      <rPr>
        <sz val="11"/>
        <color theme="1"/>
        <rFont val="Calibri"/>
        <charset val="134"/>
        <scheme val="minor"/>
      </rPr>
      <t>)</t>
    </r>
  </si>
  <si>
    <t>1.2.4.1</t>
  </si>
  <si>
    <t>Livro equivalente a L1 (1,65 por livro)</t>
  </si>
  <si>
    <t>1.2.4.2</t>
  </si>
  <si>
    <t>Livro equivalente a L2 (1,4 por livro)</t>
  </si>
  <si>
    <t>1.2.4.3</t>
  </si>
  <si>
    <t>Livro equivalente a L3 (1,0 por livro)</t>
  </si>
  <si>
    <t>1.2.4.4</t>
  </si>
  <si>
    <t>Livro equivalente a L4 (0,5 por livro)</t>
  </si>
  <si>
    <t>1.2.4.5</t>
  </si>
  <si>
    <t>Livro equivalente a L5 (0,3 por livro)</t>
  </si>
  <si>
    <r>
      <rPr>
        <b/>
        <sz val="11"/>
        <color theme="1"/>
        <rFont val="Calibri"/>
        <charset val="134"/>
        <scheme val="minor"/>
      </rPr>
      <t>Total 1.2.4 (Limite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1.2.4: até 2,55 pontos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Caso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calculada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seja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superior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2,55 pontos,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deverá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atribuída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2,55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pontos).</t>
    </r>
  </si>
  <si>
    <t>1.2.5</t>
  </si>
  <si>
    <t>Patente e Registro</t>
  </si>
  <si>
    <t>1.2.5.1</t>
  </si>
  <si>
    <t>Desenvolvimento  ou  geração  de  trabalho  com  registro  da  patente  ou
registro e proteção do cultivar (0,8 por trabalho)</t>
  </si>
  <si>
    <t>1.2.5.2</t>
  </si>
  <si>
    <t>Desenvolvimento  ou  geração  de  trabalho  com  depósito  da  patente  ou
processo de registro do cultivar (0,2 por trabalho)</t>
  </si>
  <si>
    <r>
      <rPr>
        <b/>
        <sz val="11"/>
        <color theme="1"/>
        <rFont val="Calibri"/>
        <charset val="134"/>
        <scheme val="minor"/>
      </rPr>
      <t>Total 1.2.5 (Limite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1.2.5: 4,0 pontos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Caso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calculada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seja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superior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4,0 pontos,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deverá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atribuída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4,0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pontos).</t>
    </r>
  </si>
  <si>
    <r>
      <rPr>
        <b/>
        <sz val="11"/>
        <color theme="1"/>
        <rFont val="Calibri"/>
        <charset val="134"/>
        <scheme val="minor"/>
      </rPr>
      <t>Total 1.2 (Nota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Parcial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1.2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 Esta pontuação será normalizada conforme descrito na célula abaixo. Para isso deverá ser encaminhada para a planilha auxiliar)</t>
    </r>
  </si>
  <si>
    <r>
      <rPr>
        <b/>
        <sz val="11"/>
        <color theme="1"/>
        <rFont val="Calibri"/>
        <charset val="134"/>
        <scheme val="minor"/>
      </rPr>
      <t>Total 1.2 (Nota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Parcial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Normalizada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1.2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 As  pontuações  obtidas  pelos candidatos   serão   normalizadas   proporcionalmente,   de   modo   que   o candidato com a maior pontuação </t>
    </r>
    <r>
      <rPr>
        <b/>
        <sz val="11"/>
        <color theme="1"/>
        <rFont val="Calibri"/>
        <charset val="134"/>
        <scheme val="minor"/>
      </rPr>
      <t>(soma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1.2.1,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1.2.2,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1.2.3,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1.2.4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1.2.5)</t>
    </r>
    <r>
      <rPr>
        <sz val="11"/>
        <color theme="1"/>
        <rFont val="Calibri"/>
        <charset val="134"/>
        <scheme val="minor"/>
      </rPr>
      <t xml:space="preserve"> receberá nota 4,0, e as demais notas serão calculadas proporcionalmente a essa pontuação.</t>
    </r>
  </si>
  <si>
    <r>
      <rPr>
        <b/>
        <sz val="11"/>
        <color theme="1"/>
        <rFont val="Calibri"/>
        <charset val="134"/>
        <scheme val="minor"/>
      </rPr>
      <t>Total 1. NOTA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NA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FORMAÇÃO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ACADÊMICA,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PRODUÇÃO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CIENTÍFICA, TÉCNICA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ARTÍSTICA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(soma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1.1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1.2)</t>
    </r>
  </si>
  <si>
    <r>
      <rPr>
        <b/>
        <sz val="11"/>
        <color theme="1"/>
        <rFont val="Calibri"/>
        <charset val="134"/>
        <scheme val="minor"/>
      </rPr>
      <t>EFICIÊNCIA</t>
    </r>
    <r>
      <rPr>
        <sz val="11"/>
        <color theme="1"/>
        <rFont val="Calibri"/>
        <charset val="134"/>
        <scheme val="minor"/>
      </rPr>
      <t xml:space="preserve">     </t>
    </r>
    <r>
      <rPr>
        <b/>
        <sz val="11"/>
        <color theme="1"/>
        <rFont val="Calibri"/>
        <charset val="134"/>
        <scheme val="minor"/>
      </rPr>
      <t>DIDÁTICA</t>
    </r>
    <r>
      <rPr>
        <sz val="11"/>
        <color theme="1"/>
        <rFont val="Calibri"/>
        <charset val="134"/>
        <scheme val="minor"/>
      </rPr>
      <t xml:space="preserve">     </t>
    </r>
    <r>
      <rPr>
        <b/>
        <sz val="11"/>
        <color theme="1"/>
        <rFont val="Calibri"/>
        <charset val="134"/>
        <scheme val="minor"/>
      </rPr>
      <t>OU</t>
    </r>
    <r>
      <rPr>
        <sz val="11"/>
        <color theme="1"/>
        <rFont val="Calibri"/>
        <charset val="134"/>
        <scheme val="minor"/>
      </rPr>
      <t xml:space="preserve">     </t>
    </r>
    <r>
      <rPr>
        <b/>
        <sz val="11"/>
        <color theme="1"/>
        <rFont val="Calibri"/>
        <charset val="134"/>
        <scheme val="minor"/>
      </rPr>
      <t>TÉCNICO/PROFISSIONAL:</t>
    </r>
    <r>
      <rPr>
        <sz val="11"/>
        <color theme="1"/>
        <rFont val="Calibri"/>
        <charset val="134"/>
        <scheme val="minor"/>
      </rPr>
      <t xml:space="preserve">     </t>
    </r>
    <r>
      <rPr>
        <b/>
        <sz val="11"/>
        <color theme="1"/>
        <rFont val="Calibri"/>
        <charset val="134"/>
        <scheme val="minor"/>
      </rPr>
      <t>ATIVIDADE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PROFISSIONAIS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DOCENTES;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ATIVIDADES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PROFISSIONAIS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DOCENTES;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PARTICIPAÇÃO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EM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COMISSÕES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JULGADORAS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E/OU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EXAMINADORAS;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BOLSAS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ESTÁGIOS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(PONTUAÇÃO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ITEM: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5,0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</t>
    </r>
  </si>
  <si>
    <t>2.1</t>
  </si>
  <si>
    <t>Exercício do magistério no ensino superior</t>
  </si>
  <si>
    <t>2.1.1</t>
  </si>
  <si>
    <t>Exercício do magistério no ensino superior (0,25 ponto por semestre,
máximo de 4 semestres)</t>
  </si>
  <si>
    <t>Total 2.1 (Limite do item 2.1: até 1,0 ponto - Caso a pontuação calculada sja superior a 2,55 pontos, dverá ser atribuída a nota máxima de 1,0 ponto).</t>
  </si>
  <si>
    <t>2.2</t>
  </si>
  <si>
    <t>Atividades de supervisão e orientação na graduação e pós-graduação</t>
  </si>
  <si>
    <t>2.2.1</t>
  </si>
  <si>
    <t>Supervisão  de  Estágio  de  Pós-doutorado  (por  ano  ou  fração  igual  ou
superior a 4 meses) (0,5 ponto por orientação) – limite de 0,5 ponto</t>
  </si>
  <si>
    <t>2.2.2</t>
  </si>
  <si>
    <t>Orientação/co-orientação  de  tese  de  doutorado  (Concluída)  (0,4/0,2 ponto por cada, respectivamente) - limite 0,5 ponto</t>
  </si>
  <si>
    <t>2.2.3</t>
  </si>
  <si>
    <t>Orientação/co-orientação   de   dissertação   de   mestrado   (Concluída)
(0,3/0,15 ponto por cada, respectivamente) - limite 0,5 ponto</t>
  </si>
  <si>
    <t>2.2.4</t>
  </si>
  <si>
    <t>Orientação  de  bolsista  no  ensino  de  graduação  (Monitoria,  extensão)
(Concluída) (0,1 ponto por cada) - limite 0,5 ponto</t>
  </si>
  <si>
    <t>2.2.5</t>
  </si>
  <si>
    <t>Orientação/coorientação   de   monograﬁa   de   graduação   (Concluída)
(0,15/0,1 ponto por cada, respectivamente) - limite 0,5 ponto</t>
  </si>
  <si>
    <t>2.2.6</t>
  </si>
  <si>
    <t>Orientação de monograﬁa de especialização (Concluída) (0,2 ponto por
cada) - limite 0,5 ponto</t>
  </si>
  <si>
    <t>2.2.7</t>
  </si>
  <si>
    <t>Orientação  de  Iniciação  Científica  (Concluída)  (0,1  ponto  por  cada)  -
limite 0,5 ponto</t>
  </si>
  <si>
    <r>
      <rPr>
        <b/>
        <sz val="11"/>
        <color theme="1"/>
        <rFont val="Calibri"/>
        <charset val="134"/>
        <scheme val="minor"/>
      </rPr>
      <t>Total 2.2 (Limite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2.2: até 2,0 pontos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Caso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calculada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seja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superior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2,0 pontos,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deverá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atribuída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pontos).</t>
    </r>
  </si>
  <si>
    <t>2.3</t>
  </si>
  <si>
    <t>Experiência Profissional e/ou Técnico-Científica:</t>
  </si>
  <si>
    <t>2.3.1</t>
  </si>
  <si>
    <t>Experiência proﬁssional no setor de estudo do Concurso (0,05 ponto por
ano, máximo de 5 anos) - limite 0,25 ponto</t>
  </si>
  <si>
    <t>2.3.2</t>
  </si>
  <si>
    <t>Prêmio acadêmico  de âmbito  Internacional/Nacional (0,10/0,05 ponto
por prêmio, respectivamente) - limite 0,25 ponto</t>
  </si>
  <si>
    <t>2.3.3</t>
  </si>
  <si>
    <t>Aprovação em concurso público para o magistério superior (0,05 ponto
por cada aprovação) - limite 0,25 ponto</t>
  </si>
  <si>
    <t>2.3.4</t>
  </si>
  <si>
    <t>Participação em comissões de monograﬁas de graduação, exceto como
orientador ou coorientador (0,009 ponto por cada participação) - limite 0,25 ponto</t>
  </si>
  <si>
    <t>2.3.5</t>
  </si>
  <si>
    <t>Participação  em  comissões  de  monografias  de  especialização,  exceto
como orientador (0,008 ponto por cada participação) - limite 0,25 ponto</t>
  </si>
  <si>
    <t>2.3.6</t>
  </si>
  <si>
    <t>Participação  em  comissões  de  exames  de  qualiﬁcação  em  cursos  de
mestrado, exceto como orientador ou coorientador (0,01 ponto por cada participação) - limite 0,25 ponto</t>
  </si>
  <si>
    <t>2.3.7</t>
  </si>
  <si>
    <t>Participação em comissões de dissertações de mestrado, exceto como orientador ou coorientador (0,025 ponto por cada participação) - limite
0,25 ponto</t>
  </si>
  <si>
    <t>2.3.8</t>
  </si>
  <si>
    <t>Participação  em  comissões  de  exames  de  qualiﬁcação  em  curso  de
doutorado, exceto como orientador ou coorientador (0,017 ponto por cada participação) - limite 0,25 ponto</t>
  </si>
  <si>
    <t>2.3.9</t>
  </si>
  <si>
    <t>Participação   em   comissões   de   teses   de   doutorado,   exceto   como
orientador ou coorientador (0,05 ponto por cada participação) - limite 0,25 ponto</t>
  </si>
  <si>
    <t>Participação em comissões de concursos para o magistério superior (0,1
ponto por cada participação) - limite 0,25 ponto</t>
  </si>
  <si>
    <t>Bolsa  de  graduação  (Monitoria,  Iniciação  científica,  PET  e  extensão)
(0,005 ponto por mês) - limite 0,25 ponto</t>
  </si>
  <si>
    <t>Mestrado ou doutorado sanduíche (maior ou igual a 3 meses) (0,25 ponto
por cada bolsa) - limite 0,25 ponto</t>
  </si>
  <si>
    <t>Estágio de pós-doutorado (0,025 ponto por cada período de 3 meses) -
limite 0,25 ponto</t>
  </si>
  <si>
    <t>Bolsa de produtividade em pesquisa, desenvolvimento  tecnológico ou inovação, ou  equivalente, concedida  por  agência  pública  de  fomento.
(0,15 ponto por cada período de 1 ano) - limite 0, 50 ponto</t>
  </si>
  <si>
    <r>
      <rPr>
        <b/>
        <sz val="11"/>
        <color theme="1"/>
        <rFont val="Calibri"/>
        <charset val="134"/>
        <scheme val="minor"/>
      </rPr>
      <t>Total 2.3 (Limite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2.3: 2,0 pontos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-</t>
    </r>
    <r>
      <rPr>
        <sz val="11"/>
        <color theme="1"/>
        <rFont val="Calibri"/>
        <charset val="134"/>
        <scheme val="minor"/>
      </rPr>
      <t xml:space="preserve">   </t>
    </r>
    <r>
      <rPr>
        <b/>
        <sz val="11"/>
        <color theme="1"/>
        <rFont val="Calibri"/>
        <charset val="134"/>
        <scheme val="minor"/>
      </rPr>
      <t>Caso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pontuação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calculada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seja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superior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 </t>
    </r>
    <r>
      <rPr>
        <b/>
        <sz val="11"/>
        <color theme="1"/>
        <rFont val="Calibri"/>
        <charset val="134"/>
        <scheme val="minor"/>
      </rPr>
      <t>2,0 pontos,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deverá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ser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atribuída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2,0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pontos).</t>
    </r>
  </si>
  <si>
    <r>
      <rPr>
        <b/>
        <sz val="11"/>
        <color theme="1"/>
        <rFont val="Calibri"/>
        <charset val="134"/>
        <scheme val="minor"/>
      </rPr>
      <t>Total 2. NOTA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MÁXIMA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EFICIÊNCIA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DIDÁTICA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OU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TÉCNICO/PROFISSIONAL:
soma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pontos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do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item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2.1;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2.2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e</t>
    </r>
    <r>
      <rPr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Calibri"/>
        <charset val="134"/>
        <scheme val="minor"/>
      </rPr>
      <t>2.3 (Limite do item 2: Até 5,0 pontos)</t>
    </r>
  </si>
  <si>
    <t>PONTUAÇÃO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</si>
</sst>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m\.d\.yy;@"/>
  </numFmts>
  <fonts count="27">
    <font>
      <sz val="10"/>
      <color rgb="FF000000"/>
      <name val="Times New Roman"/>
      <charset val="204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Times New Roman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1"/>
      <color theme="1"/>
      <name val="Calibri"/>
      <charset val="134"/>
      <scheme val="minor"/>
    </font>
    <font>
      <u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2" applyNumberFormat="0" applyAlignment="0" applyProtection="0">
      <alignment vertical="center"/>
    </xf>
    <xf numFmtId="0" fontId="14" fillId="10" borderId="13" applyNumberFormat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8"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2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left" vertical="center" shrinkToFi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top" wrapText="1"/>
    </xf>
    <xf numFmtId="2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2" fontId="1" fillId="5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2" fontId="1" fillId="0" borderId="8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left" vertical="top" wrapText="1"/>
    </xf>
    <xf numFmtId="2" fontId="1" fillId="4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top" wrapText="1"/>
    </xf>
    <xf numFmtId="2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 indent="1"/>
    </xf>
    <xf numFmtId="2" fontId="2" fillId="4" borderId="2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0" xfId="0" applyFont="1" applyFill="1" applyAlignment="1">
      <alignment vertical="top"/>
    </xf>
    <xf numFmtId="180" fontId="1" fillId="0" borderId="2" xfId="0" applyNumberFormat="1" applyFont="1" applyFill="1" applyBorder="1" applyAlignment="1">
      <alignment horizontal="left" vertical="center" shrinkToFit="1"/>
    </xf>
    <xf numFmtId="2" fontId="2" fillId="6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/>
    </xf>
    <xf numFmtId="2" fontId="2" fillId="7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76"/>
  <sheetViews>
    <sheetView tabSelected="1" workbookViewId="0">
      <selection activeCell="L7" sqref="L7"/>
    </sheetView>
  </sheetViews>
  <sheetFormatPr defaultColWidth="9" defaultRowHeight="15"/>
  <cols>
    <col min="1" max="1" width="9.33333333333333" style="1"/>
    <col min="2" max="10" width="9.33333333333333" style="2"/>
    <col min="11" max="11" width="13.8333333333333" style="3" customWidth="1"/>
    <col min="12" max="12" width="13.3333333333333" style="4" customWidth="1"/>
    <col min="13" max="16384" width="9.33333333333333" style="2"/>
  </cols>
  <sheetData>
    <row r="2" spans="1:12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5.75" spans="1:1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5.75" spans="1:12">
      <c r="A4" s="7" t="s">
        <v>2</v>
      </c>
      <c r="B4" s="8"/>
      <c r="C4" s="8"/>
      <c r="D4" s="9"/>
      <c r="E4" s="6"/>
      <c r="F4" s="6"/>
      <c r="G4" s="6"/>
      <c r="H4" s="6"/>
      <c r="I4" s="6"/>
      <c r="J4" s="6"/>
      <c r="K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2">
      <c r="A6" s="10"/>
      <c r="B6" s="6"/>
      <c r="C6" s="6"/>
      <c r="D6" s="6"/>
      <c r="E6" s="6"/>
      <c r="F6" s="6"/>
      <c r="G6" s="6"/>
      <c r="H6" s="6"/>
      <c r="I6" s="6"/>
      <c r="J6" s="6"/>
      <c r="K6" s="11"/>
    </row>
    <row r="7" ht="30" customHeight="1" spans="1:12">
      <c r="A7" s="12">
        <v>1</v>
      </c>
      <c r="B7" s="13" t="s">
        <v>3</v>
      </c>
      <c r="C7" s="14"/>
      <c r="D7" s="14"/>
      <c r="E7" s="14"/>
      <c r="F7" s="14"/>
      <c r="G7" s="14"/>
      <c r="H7" s="14"/>
      <c r="I7" s="14"/>
      <c r="J7" s="14"/>
      <c r="K7" s="15"/>
      <c r="L7" s="16" t="s">
        <v>4</v>
      </c>
    </row>
    <row r="8" customHeight="1" spans="1:12">
      <c r="A8" s="17" t="s">
        <v>5</v>
      </c>
      <c r="B8" s="18" t="s">
        <v>6</v>
      </c>
      <c r="C8" s="19"/>
      <c r="D8" s="19"/>
      <c r="E8" s="19"/>
      <c r="F8" s="19"/>
      <c r="G8" s="19"/>
      <c r="H8" s="19"/>
      <c r="I8" s="19"/>
      <c r="J8" s="19"/>
      <c r="K8" s="20"/>
      <c r="L8" s="21"/>
    </row>
    <row r="9" customHeight="1" spans="1:12">
      <c r="A9" s="22" t="s">
        <v>7</v>
      </c>
      <c r="B9" s="23" t="s">
        <v>8</v>
      </c>
      <c r="C9" s="23"/>
      <c r="D9" s="23"/>
      <c r="E9" s="23"/>
      <c r="F9" s="23"/>
      <c r="G9" s="23"/>
      <c r="H9" s="23"/>
      <c r="I9" s="23"/>
      <c r="J9" s="23"/>
      <c r="K9" s="24">
        <f>0.3*L9</f>
        <v>0</v>
      </c>
      <c r="L9" s="25"/>
    </row>
    <row r="10" customHeight="1" spans="1:12">
      <c r="A10" s="22" t="s">
        <v>9</v>
      </c>
      <c r="B10" s="23" t="s">
        <v>10</v>
      </c>
      <c r="C10" s="23"/>
      <c r="D10" s="23"/>
      <c r="E10" s="23"/>
      <c r="F10" s="23"/>
      <c r="G10" s="23"/>
      <c r="H10" s="23"/>
      <c r="I10" s="23"/>
      <c r="J10" s="23"/>
      <c r="K10" s="24">
        <f>1*L10</f>
        <v>0</v>
      </c>
      <c r="L10" s="25"/>
    </row>
    <row r="11" ht="30" customHeight="1" spans="1:12">
      <c r="A11" s="26" t="s">
        <v>11</v>
      </c>
      <c r="B11" s="26"/>
      <c r="C11" s="26"/>
      <c r="D11" s="26"/>
      <c r="E11" s="26"/>
      <c r="F11" s="26"/>
      <c r="G11" s="26"/>
      <c r="H11" s="26"/>
      <c r="I11" s="26"/>
      <c r="J11" s="26"/>
      <c r="K11" s="27">
        <f>IF(SUM(K9:K10)&gt;1,1,SUM(K9:K10))</f>
        <v>0</v>
      </c>
      <c r="L11" s="28" t="s">
        <v>12</v>
      </c>
    </row>
    <row r="12" ht="120" customHeight="1" spans="1:12">
      <c r="A12" s="17" t="s">
        <v>13</v>
      </c>
      <c r="B12" s="18" t="s">
        <v>14</v>
      </c>
      <c r="C12" s="19"/>
      <c r="D12" s="19"/>
      <c r="E12" s="19"/>
      <c r="F12" s="19"/>
      <c r="G12" s="19"/>
      <c r="H12" s="19"/>
      <c r="I12" s="19"/>
      <c r="J12" s="19"/>
      <c r="K12" s="20"/>
      <c r="L12" s="21"/>
    </row>
    <row r="13" ht="30" customHeight="1" spans="1:12">
      <c r="A13" s="22" t="s">
        <v>15</v>
      </c>
      <c r="B13" s="29" t="s">
        <v>16</v>
      </c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customHeight="1" spans="1:12">
      <c r="A14" s="22" t="s">
        <v>17</v>
      </c>
      <c r="B14" s="23" t="s">
        <v>18</v>
      </c>
      <c r="C14" s="23"/>
      <c r="D14" s="23"/>
      <c r="E14" s="23"/>
      <c r="F14" s="23"/>
      <c r="G14" s="23"/>
      <c r="H14" s="23"/>
      <c r="I14" s="23"/>
      <c r="J14" s="23"/>
      <c r="K14" s="32">
        <f>3*L14</f>
        <v>0</v>
      </c>
      <c r="L14" s="25"/>
    </row>
    <row r="15" customHeight="1" spans="1:12">
      <c r="A15" s="22" t="s">
        <v>19</v>
      </c>
      <c r="B15" s="23" t="s">
        <v>20</v>
      </c>
      <c r="C15" s="23"/>
      <c r="D15" s="23"/>
      <c r="E15" s="23"/>
      <c r="F15" s="23"/>
      <c r="G15" s="23"/>
      <c r="H15" s="23"/>
      <c r="I15" s="23"/>
      <c r="J15" s="23"/>
      <c r="K15" s="32">
        <f>2.55*L15</f>
        <v>0</v>
      </c>
      <c r="L15" s="25"/>
    </row>
    <row r="16" customHeight="1" spans="1:12">
      <c r="A16" s="22" t="s">
        <v>21</v>
      </c>
      <c r="B16" s="23" t="s">
        <v>22</v>
      </c>
      <c r="C16" s="23"/>
      <c r="D16" s="23"/>
      <c r="E16" s="23"/>
      <c r="F16" s="23"/>
      <c r="G16" s="23"/>
      <c r="H16" s="23"/>
      <c r="I16" s="23"/>
      <c r="J16" s="23"/>
      <c r="K16" s="32">
        <f>2.1*L16</f>
        <v>0</v>
      </c>
      <c r="L16" s="25"/>
    </row>
    <row r="17" customHeight="1" spans="1:12">
      <c r="A17" s="22" t="s">
        <v>23</v>
      </c>
      <c r="B17" s="23" t="s">
        <v>24</v>
      </c>
      <c r="C17" s="23"/>
      <c r="D17" s="23"/>
      <c r="E17" s="23"/>
      <c r="F17" s="23"/>
      <c r="G17" s="23"/>
      <c r="H17" s="23"/>
      <c r="I17" s="23"/>
      <c r="J17" s="23"/>
      <c r="K17" s="32">
        <f>1.65*L17</f>
        <v>0</v>
      </c>
      <c r="L17" s="25"/>
    </row>
    <row r="18" customHeight="1" spans="1:12">
      <c r="A18" s="33" t="s">
        <v>25</v>
      </c>
      <c r="B18" s="34"/>
      <c r="C18" s="34"/>
      <c r="D18" s="34"/>
      <c r="E18" s="34"/>
      <c r="F18" s="34"/>
      <c r="G18" s="34"/>
      <c r="H18" s="34"/>
      <c r="I18" s="34"/>
      <c r="J18" s="34"/>
      <c r="K18" s="35">
        <f>SUM(K14:K17)</f>
        <v>0</v>
      </c>
      <c r="L18" s="36" t="s">
        <v>12</v>
      </c>
    </row>
    <row r="19" ht="30" customHeight="1" spans="1:12">
      <c r="A19" s="22" t="s">
        <v>26</v>
      </c>
      <c r="B19" s="37" t="s">
        <v>27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customHeight="1" spans="1:12">
      <c r="A20" s="22" t="s">
        <v>28</v>
      </c>
      <c r="B20" s="23" t="s">
        <v>29</v>
      </c>
      <c r="C20" s="23"/>
      <c r="D20" s="23"/>
      <c r="E20" s="23"/>
      <c r="F20" s="23"/>
      <c r="G20" s="23"/>
      <c r="H20" s="23"/>
      <c r="I20" s="23"/>
      <c r="J20" s="23"/>
      <c r="K20" s="32">
        <f>1.2*L20</f>
        <v>0</v>
      </c>
      <c r="L20" s="25"/>
    </row>
    <row r="21" customHeight="1" spans="1:12">
      <c r="A21" s="22" t="s">
        <v>30</v>
      </c>
      <c r="B21" s="23" t="s">
        <v>31</v>
      </c>
      <c r="C21" s="23"/>
      <c r="D21" s="23"/>
      <c r="E21" s="23"/>
      <c r="F21" s="23"/>
      <c r="G21" s="23"/>
      <c r="H21" s="23"/>
      <c r="I21" s="23"/>
      <c r="J21" s="23"/>
      <c r="K21" s="32">
        <f>0.9*L21</f>
        <v>0</v>
      </c>
      <c r="L21" s="25"/>
    </row>
    <row r="22" customHeight="1" spans="1:12">
      <c r="A22" s="22" t="s">
        <v>32</v>
      </c>
      <c r="B22" s="23" t="s">
        <v>33</v>
      </c>
      <c r="C22" s="23"/>
      <c r="D22" s="23"/>
      <c r="E22" s="23"/>
      <c r="F22" s="23"/>
      <c r="G22" s="23"/>
      <c r="H22" s="23"/>
      <c r="I22" s="23"/>
      <c r="J22" s="23"/>
      <c r="K22" s="32">
        <f>0.6*L22</f>
        <v>0</v>
      </c>
      <c r="L22" s="25"/>
    </row>
    <row r="23" customHeight="1" spans="1:12">
      <c r="A23" s="22" t="s">
        <v>34</v>
      </c>
      <c r="B23" s="23" t="s">
        <v>35</v>
      </c>
      <c r="C23" s="23"/>
      <c r="D23" s="23"/>
      <c r="E23" s="23"/>
      <c r="F23" s="23"/>
      <c r="G23" s="23"/>
      <c r="H23" s="23"/>
      <c r="I23" s="23"/>
      <c r="J23" s="23"/>
      <c r="K23" s="32">
        <f>0.3*L23</f>
        <v>0</v>
      </c>
      <c r="L23" s="25"/>
    </row>
    <row r="24" ht="30" customHeight="1" spans="1:12">
      <c r="A24" s="34" t="s">
        <v>36</v>
      </c>
      <c r="B24" s="34"/>
      <c r="C24" s="34"/>
      <c r="D24" s="34"/>
      <c r="E24" s="34"/>
      <c r="F24" s="34"/>
      <c r="G24" s="34"/>
      <c r="H24" s="34"/>
      <c r="I24" s="34"/>
      <c r="J24" s="34"/>
      <c r="K24" s="35">
        <f>IF(SUM(K20:K23)&gt;4,4,SUM(K20:K23))</f>
        <v>0</v>
      </c>
      <c r="L24" s="36" t="s">
        <v>12</v>
      </c>
    </row>
    <row r="25" customHeight="1" spans="1:12">
      <c r="A25" s="22" t="s">
        <v>37</v>
      </c>
      <c r="B25" s="23" t="s">
        <v>38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customHeight="1" spans="1:12">
      <c r="A26" s="22" t="s">
        <v>39</v>
      </c>
      <c r="B26" s="39" t="s">
        <v>40</v>
      </c>
      <c r="C26" s="39"/>
      <c r="D26" s="39"/>
      <c r="E26" s="39"/>
      <c r="F26" s="39"/>
      <c r="G26" s="39"/>
      <c r="H26" s="39"/>
      <c r="I26" s="39"/>
      <c r="J26" s="39"/>
      <c r="K26" s="40">
        <f>1.4*L26</f>
        <v>0</v>
      </c>
      <c r="L26" s="25"/>
    </row>
    <row r="27" customHeight="1" spans="1:12">
      <c r="A27" s="22" t="s">
        <v>41</v>
      </c>
      <c r="B27" s="23" t="s">
        <v>42</v>
      </c>
      <c r="C27" s="23"/>
      <c r="D27" s="23"/>
      <c r="E27" s="23"/>
      <c r="F27" s="23"/>
      <c r="G27" s="23"/>
      <c r="H27" s="23"/>
      <c r="I27" s="23"/>
      <c r="J27" s="23"/>
      <c r="K27" s="32">
        <f>1*L27</f>
        <v>0</v>
      </c>
      <c r="L27" s="25"/>
    </row>
    <row r="28" customHeight="1" spans="1:12">
      <c r="A28" s="22" t="s">
        <v>43</v>
      </c>
      <c r="B28" s="23" t="s">
        <v>44</v>
      </c>
      <c r="C28" s="23"/>
      <c r="D28" s="23"/>
      <c r="E28" s="23"/>
      <c r="F28" s="23"/>
      <c r="G28" s="23"/>
      <c r="H28" s="23"/>
      <c r="I28" s="23"/>
      <c r="J28" s="23"/>
      <c r="K28" s="32">
        <f>0.5*L28</f>
        <v>0</v>
      </c>
      <c r="L28" s="25"/>
    </row>
    <row r="29" customHeight="1" spans="1:12">
      <c r="A29" s="22" t="s">
        <v>45</v>
      </c>
      <c r="B29" s="23" t="s">
        <v>46</v>
      </c>
      <c r="C29" s="23"/>
      <c r="D29" s="23"/>
      <c r="E29" s="23"/>
      <c r="F29" s="23"/>
      <c r="G29" s="23"/>
      <c r="H29" s="23"/>
      <c r="I29" s="23"/>
      <c r="J29" s="23"/>
      <c r="K29" s="32">
        <f>0.3*L29</f>
        <v>0</v>
      </c>
      <c r="L29" s="25"/>
    </row>
    <row r="30" customHeight="1" spans="1:12">
      <c r="A30" s="22" t="s">
        <v>47</v>
      </c>
      <c r="B30" s="23" t="s">
        <v>48</v>
      </c>
      <c r="C30" s="23"/>
      <c r="D30" s="23"/>
      <c r="E30" s="23"/>
      <c r="F30" s="23"/>
      <c r="G30" s="23"/>
      <c r="H30" s="23"/>
      <c r="I30" s="23"/>
      <c r="J30" s="23"/>
      <c r="K30" s="32">
        <f>0.15*L30</f>
        <v>0</v>
      </c>
      <c r="L30" s="25"/>
    </row>
    <row r="31" ht="30" customHeight="1" spans="1:12">
      <c r="A31" s="34" t="s">
        <v>49</v>
      </c>
      <c r="B31" s="34"/>
      <c r="C31" s="34"/>
      <c r="D31" s="34"/>
      <c r="E31" s="34"/>
      <c r="F31" s="34"/>
      <c r="G31" s="34"/>
      <c r="H31" s="34"/>
      <c r="I31" s="34"/>
      <c r="J31" s="34"/>
      <c r="K31" s="35">
        <f>IF(SUM(K26:K30)&gt;1.65,1.65,SUM(K26:K30))</f>
        <v>0</v>
      </c>
      <c r="L31" s="36" t="s">
        <v>12</v>
      </c>
    </row>
    <row r="32" customHeight="1" spans="1:12">
      <c r="A32" s="22" t="s">
        <v>50</v>
      </c>
      <c r="B32" s="23" t="s">
        <v>51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customHeight="1" spans="1:12">
      <c r="A33" s="22" t="s">
        <v>52</v>
      </c>
      <c r="B33" s="39" t="s">
        <v>53</v>
      </c>
      <c r="C33" s="39"/>
      <c r="D33" s="39"/>
      <c r="E33" s="39"/>
      <c r="F33" s="39"/>
      <c r="G33" s="39"/>
      <c r="H33" s="39"/>
      <c r="I33" s="39"/>
      <c r="J33" s="39"/>
      <c r="K33" s="40">
        <f>1.65*L33</f>
        <v>0</v>
      </c>
      <c r="L33" s="25"/>
    </row>
    <row r="34" customHeight="1" spans="1:12">
      <c r="A34" s="22" t="s">
        <v>54</v>
      </c>
      <c r="B34" s="23" t="s">
        <v>55</v>
      </c>
      <c r="C34" s="23"/>
      <c r="D34" s="23"/>
      <c r="E34" s="23"/>
      <c r="F34" s="23"/>
      <c r="G34" s="23"/>
      <c r="H34" s="23"/>
      <c r="I34" s="23"/>
      <c r="J34" s="23"/>
      <c r="K34" s="32">
        <f>1.4*L34</f>
        <v>0</v>
      </c>
      <c r="L34" s="25"/>
    </row>
    <row r="35" customHeight="1" spans="1:12">
      <c r="A35" s="22" t="s">
        <v>56</v>
      </c>
      <c r="B35" s="23" t="s">
        <v>57</v>
      </c>
      <c r="C35" s="23"/>
      <c r="D35" s="23"/>
      <c r="E35" s="23"/>
      <c r="F35" s="23"/>
      <c r="G35" s="23"/>
      <c r="H35" s="23"/>
      <c r="I35" s="23"/>
      <c r="J35" s="23"/>
      <c r="K35" s="32">
        <f>1*L35</f>
        <v>0</v>
      </c>
      <c r="L35" s="25"/>
    </row>
    <row r="36" customHeight="1" spans="1:12">
      <c r="A36" s="22" t="s">
        <v>58</v>
      </c>
      <c r="B36" s="23" t="s">
        <v>59</v>
      </c>
      <c r="C36" s="23"/>
      <c r="D36" s="23"/>
      <c r="E36" s="23"/>
      <c r="F36" s="23"/>
      <c r="G36" s="23"/>
      <c r="H36" s="23"/>
      <c r="I36" s="23"/>
      <c r="J36" s="23"/>
      <c r="K36" s="32">
        <f>0.5*L36</f>
        <v>0</v>
      </c>
      <c r="L36" s="25"/>
    </row>
    <row r="37" customHeight="1" spans="1:12">
      <c r="A37" s="22" t="s">
        <v>60</v>
      </c>
      <c r="B37" s="23" t="s">
        <v>61</v>
      </c>
      <c r="C37" s="23"/>
      <c r="D37" s="23"/>
      <c r="E37" s="23"/>
      <c r="F37" s="23"/>
      <c r="G37" s="23"/>
      <c r="H37" s="23"/>
      <c r="I37" s="23"/>
      <c r="J37" s="23"/>
      <c r="K37" s="32">
        <f>0.3*L37</f>
        <v>0</v>
      </c>
      <c r="L37" s="25"/>
    </row>
    <row r="38" ht="30" customHeight="1" spans="1:12">
      <c r="A38" s="34" t="s">
        <v>62</v>
      </c>
      <c r="B38" s="34"/>
      <c r="C38" s="34"/>
      <c r="D38" s="34"/>
      <c r="E38" s="34"/>
      <c r="F38" s="34"/>
      <c r="G38" s="34"/>
      <c r="H38" s="34"/>
      <c r="I38" s="34"/>
      <c r="J38" s="34"/>
      <c r="K38" s="35">
        <f>IF(SUM(K33:K37)&gt;2.55,2.55,SUM(K33:K37))</f>
        <v>0</v>
      </c>
      <c r="L38" s="36" t="s">
        <v>12</v>
      </c>
    </row>
    <row r="39" customHeight="1" spans="1:12">
      <c r="A39" s="22" t="s">
        <v>63</v>
      </c>
      <c r="B39" s="23" t="s">
        <v>64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ht="30" customHeight="1" spans="1:12">
      <c r="A40" s="22" t="s">
        <v>65</v>
      </c>
      <c r="B40" s="39" t="s">
        <v>66</v>
      </c>
      <c r="C40" s="39"/>
      <c r="D40" s="39"/>
      <c r="E40" s="39"/>
      <c r="F40" s="39"/>
      <c r="G40" s="39"/>
      <c r="H40" s="39"/>
      <c r="I40" s="39"/>
      <c r="J40" s="39"/>
      <c r="K40" s="41">
        <f>0.8*L40</f>
        <v>0</v>
      </c>
      <c r="L40" s="25"/>
    </row>
    <row r="41" ht="30" customHeight="1" spans="1:12">
      <c r="A41" s="22" t="s">
        <v>67</v>
      </c>
      <c r="B41" s="23" t="s">
        <v>68</v>
      </c>
      <c r="C41" s="23"/>
      <c r="D41" s="23"/>
      <c r="E41" s="23"/>
      <c r="F41" s="23"/>
      <c r="G41" s="23"/>
      <c r="H41" s="23"/>
      <c r="I41" s="23"/>
      <c r="J41" s="23"/>
      <c r="K41" s="24">
        <f>0.2*L41</f>
        <v>0</v>
      </c>
      <c r="L41" s="25"/>
    </row>
    <row r="42" ht="30" customHeight="1" spans="1:12">
      <c r="A42" s="34" t="s">
        <v>69</v>
      </c>
      <c r="B42" s="34"/>
      <c r="C42" s="34"/>
      <c r="D42" s="34"/>
      <c r="E42" s="34"/>
      <c r="F42" s="34"/>
      <c r="G42" s="34"/>
      <c r="H42" s="34"/>
      <c r="I42" s="34"/>
      <c r="J42" s="34"/>
      <c r="K42" s="35">
        <f>IF(SUM(K40:K41)&gt;4,4,SUM(K40:K41))</f>
        <v>0</v>
      </c>
      <c r="L42" s="36"/>
    </row>
    <row r="43" ht="30" customHeight="1" spans="1:12">
      <c r="A43" s="42" t="s">
        <v>70</v>
      </c>
      <c r="B43" s="42"/>
      <c r="C43" s="42"/>
      <c r="D43" s="42"/>
      <c r="E43" s="42"/>
      <c r="F43" s="42"/>
      <c r="G43" s="42"/>
      <c r="H43" s="42"/>
      <c r="I43" s="42"/>
      <c r="J43" s="42"/>
      <c r="K43" s="43">
        <f>SUM(K42,K38,K31,K24,K18,)</f>
        <v>0</v>
      </c>
      <c r="L43" s="28" t="s">
        <v>12</v>
      </c>
    </row>
    <row r="44" ht="60" customHeight="1" spans="1:12">
      <c r="A44" s="42" t="s">
        <v>71</v>
      </c>
      <c r="B44" s="42"/>
      <c r="C44" s="42"/>
      <c r="D44" s="42"/>
      <c r="E44" s="42"/>
      <c r="F44" s="42"/>
      <c r="G44" s="42"/>
      <c r="H44" s="42"/>
      <c r="I44" s="42"/>
      <c r="J44" s="42"/>
      <c r="K44" s="43">
        <v>0</v>
      </c>
      <c r="L44" s="28" t="s">
        <v>12</v>
      </c>
    </row>
    <row r="45" ht="30" customHeight="1" spans="1:12">
      <c r="A45" s="44" t="s">
        <v>72</v>
      </c>
      <c r="B45" s="44"/>
      <c r="C45" s="44"/>
      <c r="D45" s="44"/>
      <c r="E45" s="44"/>
      <c r="F45" s="44"/>
      <c r="G45" s="44"/>
      <c r="H45" s="44"/>
      <c r="I45" s="44"/>
      <c r="J45" s="44"/>
      <c r="K45" s="45">
        <f>IF(SUM(K44,K11)&gt;5,5,SUM(K44,K11))</f>
        <v>0</v>
      </c>
      <c r="L45" s="46" t="s">
        <v>12</v>
      </c>
    </row>
    <row r="46" ht="45" customHeight="1" spans="1:12">
      <c r="A46" s="12">
        <v>2</v>
      </c>
      <c r="B46" s="47" t="s">
        <v>73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</row>
    <row r="47" customHeight="1" spans="1:12">
      <c r="A47" s="17" t="s">
        <v>74</v>
      </c>
      <c r="B47" s="17" t="s">
        <v>75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ht="30" customHeight="1" spans="1:12">
      <c r="A48" s="22" t="s">
        <v>76</v>
      </c>
      <c r="B48" s="48" t="s">
        <v>77</v>
      </c>
      <c r="C48" s="48"/>
      <c r="D48" s="48"/>
      <c r="E48" s="48"/>
      <c r="F48" s="48"/>
      <c r="G48" s="48"/>
      <c r="H48" s="48"/>
      <c r="I48" s="48"/>
      <c r="J48" s="48"/>
      <c r="K48" s="41">
        <f>IF(L48&gt;4,0.25*4,0.25*L48)</f>
        <v>0</v>
      </c>
      <c r="L48" s="25"/>
    </row>
    <row r="49" ht="30" customHeight="1" spans="1:15">
      <c r="A49" s="26" t="s">
        <v>78</v>
      </c>
      <c r="B49" s="42"/>
      <c r="C49" s="42"/>
      <c r="D49" s="42"/>
      <c r="E49" s="42"/>
      <c r="F49" s="42"/>
      <c r="G49" s="42"/>
      <c r="H49" s="42"/>
      <c r="I49" s="42"/>
      <c r="J49" s="42"/>
      <c r="K49" s="49">
        <f>IF(K47&gt;1,1,K47)</f>
        <v>0</v>
      </c>
      <c r="L49" s="28" t="s">
        <v>12</v>
      </c>
    </row>
    <row r="50" customHeight="1" spans="1:15">
      <c r="A50" s="17" t="s">
        <v>79</v>
      </c>
      <c r="B50" s="50" t="s">
        <v>80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</row>
    <row r="51" ht="30" customHeight="1" spans="1:15">
      <c r="A51" s="22" t="s">
        <v>81</v>
      </c>
      <c r="B51" s="48" t="s">
        <v>82</v>
      </c>
      <c r="C51" s="48"/>
      <c r="D51" s="48"/>
      <c r="E51" s="48"/>
      <c r="F51" s="48"/>
      <c r="G51" s="48"/>
      <c r="H51" s="48"/>
      <c r="I51" s="48"/>
      <c r="J51" s="48"/>
      <c r="K51" s="41">
        <f>IF(L51&gt;1,0.5,0.5*L51)</f>
        <v>0</v>
      </c>
      <c r="L51" s="25"/>
      <c r="O51" s="4"/>
    </row>
    <row r="52" ht="30" customHeight="1" spans="1:15">
      <c r="A52" s="22" t="s">
        <v>83</v>
      </c>
      <c r="B52" s="51" t="s">
        <v>84</v>
      </c>
      <c r="C52" s="51"/>
      <c r="D52" s="51"/>
      <c r="E52" s="51"/>
      <c r="F52" s="51"/>
      <c r="G52" s="51"/>
      <c r="H52" s="51"/>
      <c r="I52" s="51"/>
      <c r="J52" s="51"/>
      <c r="K52" s="24">
        <f>IF(0.4*L52+0.2*M52&gt;0.5,0.5,0.4*L52+0.2*M52)</f>
        <v>0</v>
      </c>
      <c r="L52" s="25"/>
      <c r="M52" s="25"/>
    </row>
    <row r="53" ht="30" customHeight="1" spans="1:15">
      <c r="A53" s="22" t="s">
        <v>85</v>
      </c>
      <c r="B53" s="51" t="s">
        <v>86</v>
      </c>
      <c r="C53" s="51"/>
      <c r="D53" s="51"/>
      <c r="E53" s="51"/>
      <c r="F53" s="51"/>
      <c r="G53" s="51"/>
      <c r="H53" s="51"/>
      <c r="I53" s="51"/>
      <c r="J53" s="51"/>
      <c r="K53" s="24">
        <f>IF(0.3*L53+0.15*M53&gt;0.5,0.5,0.3*L53+0.15*M53)</f>
        <v>0</v>
      </c>
      <c r="L53" s="25"/>
      <c r="M53" s="25"/>
    </row>
    <row r="54" ht="30" customHeight="1" spans="1:15">
      <c r="A54" s="22" t="s">
        <v>87</v>
      </c>
      <c r="B54" s="51" t="s">
        <v>88</v>
      </c>
      <c r="C54" s="51"/>
      <c r="D54" s="51"/>
      <c r="E54" s="51"/>
      <c r="F54" s="51"/>
      <c r="G54" s="51"/>
      <c r="H54" s="51"/>
      <c r="I54" s="51"/>
      <c r="J54" s="51"/>
      <c r="K54" s="24">
        <f>IF(0.1*L54&gt;0.5,0.5,0.1*L54)</f>
        <v>0</v>
      </c>
      <c r="L54" s="25"/>
      <c r="M54" s="4"/>
    </row>
    <row r="55" ht="30" customHeight="1" spans="1:15">
      <c r="A55" s="22" t="s">
        <v>89</v>
      </c>
      <c r="B55" s="51" t="s">
        <v>90</v>
      </c>
      <c r="C55" s="51"/>
      <c r="D55" s="51"/>
      <c r="E55" s="51"/>
      <c r="F55" s="51"/>
      <c r="G55" s="51"/>
      <c r="H55" s="51"/>
      <c r="I55" s="51"/>
      <c r="J55" s="51"/>
      <c r="K55" s="24">
        <f>IF(0.15*L55+0.1*M55&gt;0.5,0.5,0.15*L55+0.1*M55)</f>
        <v>0</v>
      </c>
      <c r="L55" s="25"/>
      <c r="M55" s="25"/>
    </row>
    <row r="56" ht="30" customHeight="1" spans="1:15">
      <c r="A56" s="22" t="s">
        <v>91</v>
      </c>
      <c r="B56" s="51" t="s">
        <v>92</v>
      </c>
      <c r="C56" s="51"/>
      <c r="D56" s="51"/>
      <c r="E56" s="51"/>
      <c r="F56" s="51"/>
      <c r="G56" s="51"/>
      <c r="H56" s="51"/>
      <c r="I56" s="51"/>
      <c r="J56" s="51"/>
      <c r="K56" s="24">
        <f>IF(0.2*L56&gt;0.5,0.5,0.2*L56)</f>
        <v>0</v>
      </c>
      <c r="L56" s="25"/>
      <c r="M56" s="4"/>
    </row>
    <row r="57" ht="30" customHeight="1" spans="1:15">
      <c r="A57" s="22" t="s">
        <v>93</v>
      </c>
      <c r="B57" s="51" t="s">
        <v>94</v>
      </c>
      <c r="C57" s="51"/>
      <c r="D57" s="51"/>
      <c r="E57" s="51"/>
      <c r="F57" s="51"/>
      <c r="G57" s="51"/>
      <c r="H57" s="51"/>
      <c r="I57" s="51"/>
      <c r="J57" s="51"/>
      <c r="K57" s="24">
        <f>IF(0.1*L57&gt;0.5,0.5,0.1*L57)</f>
        <v>0</v>
      </c>
      <c r="L57" s="25"/>
      <c r="M57" s="4"/>
    </row>
    <row r="58" ht="30" customHeight="1" spans="1:15">
      <c r="A58" s="42" t="s">
        <v>95</v>
      </c>
      <c r="B58" s="42"/>
      <c r="C58" s="42"/>
      <c r="D58" s="42"/>
      <c r="E58" s="42"/>
      <c r="F58" s="42"/>
      <c r="G58" s="42"/>
      <c r="H58" s="42"/>
      <c r="I58" s="42"/>
      <c r="J58" s="42"/>
      <c r="K58" s="49">
        <f>IF(SUM(K51:K57)&gt;2,2,SUM(K51:K57))</f>
        <v>0</v>
      </c>
      <c r="L58" s="28" t="s">
        <v>12</v>
      </c>
    </row>
    <row r="59" customHeight="1" spans="1:15">
      <c r="A59" s="17" t="s">
        <v>96</v>
      </c>
      <c r="B59" s="18" t="s">
        <v>97</v>
      </c>
      <c r="C59" s="19"/>
      <c r="D59" s="19"/>
      <c r="E59" s="19"/>
      <c r="F59" s="19"/>
      <c r="G59" s="19"/>
      <c r="H59" s="19"/>
      <c r="I59" s="19"/>
      <c r="J59" s="19"/>
      <c r="K59" s="19"/>
      <c r="L59" s="20"/>
    </row>
    <row r="60" ht="30" customHeight="1" spans="1:15">
      <c r="A60" s="22" t="s">
        <v>98</v>
      </c>
      <c r="B60" s="51" t="s">
        <v>99</v>
      </c>
      <c r="C60" s="51"/>
      <c r="D60" s="51"/>
      <c r="E60" s="51"/>
      <c r="F60" s="51"/>
      <c r="G60" s="51"/>
      <c r="H60" s="51"/>
      <c r="I60" s="51"/>
      <c r="J60" s="51"/>
      <c r="K60" s="24">
        <f>IF(0.05*L60&gt;0.25,0.25,0.05*L60)</f>
        <v>0</v>
      </c>
      <c r="L60" s="25"/>
    </row>
    <row r="61" ht="30" customHeight="1" spans="1:15">
      <c r="A61" s="22" t="s">
        <v>100</v>
      </c>
      <c r="B61" s="51" t="s">
        <v>101</v>
      </c>
      <c r="C61" s="51"/>
      <c r="D61" s="51"/>
      <c r="E61" s="51"/>
      <c r="F61" s="51"/>
      <c r="G61" s="51"/>
      <c r="H61" s="51"/>
      <c r="I61" s="51"/>
      <c r="J61" s="51"/>
      <c r="K61" s="24">
        <f>IF(0.1*L61+0.05*M61&gt;0.25,0.25,0.1*L61+0.05*M61)</f>
        <v>0</v>
      </c>
      <c r="L61" s="25"/>
      <c r="M61" s="25"/>
    </row>
    <row r="62" ht="30" customHeight="1" spans="1:15">
      <c r="A62" s="22" t="s">
        <v>102</v>
      </c>
      <c r="B62" s="51" t="s">
        <v>103</v>
      </c>
      <c r="C62" s="51"/>
      <c r="D62" s="51"/>
      <c r="E62" s="51"/>
      <c r="F62" s="51"/>
      <c r="G62" s="51"/>
      <c r="H62" s="51"/>
      <c r="I62" s="51"/>
      <c r="J62" s="51"/>
      <c r="K62" s="24">
        <f>IF(0.05*L62&gt;0.25,0.25,0.05*L62)</f>
        <v>0</v>
      </c>
      <c r="L62" s="25"/>
    </row>
    <row r="63" ht="45" customHeight="1" spans="1:15">
      <c r="A63" s="22" t="s">
        <v>104</v>
      </c>
      <c r="B63" s="51" t="s">
        <v>105</v>
      </c>
      <c r="C63" s="51"/>
      <c r="D63" s="51"/>
      <c r="E63" s="51"/>
      <c r="F63" s="51"/>
      <c r="G63" s="51"/>
      <c r="H63" s="51"/>
      <c r="I63" s="51"/>
      <c r="J63" s="51"/>
      <c r="K63" s="24">
        <f>IF(0.009*L63&gt;0.25,0.25,0.009*L63)</f>
        <v>0</v>
      </c>
      <c r="L63" s="25"/>
    </row>
    <row r="64" ht="30" customHeight="1" spans="1:15">
      <c r="A64" s="22" t="s">
        <v>106</v>
      </c>
      <c r="B64" s="51" t="s">
        <v>107</v>
      </c>
      <c r="C64" s="51"/>
      <c r="D64" s="51"/>
      <c r="E64" s="51"/>
      <c r="F64" s="51"/>
      <c r="G64" s="51"/>
      <c r="H64" s="51"/>
      <c r="I64" s="51"/>
      <c r="J64" s="51"/>
      <c r="K64" s="24">
        <f>IF(0.008*L64&gt;0.25,0.25,0.008*L64)</f>
        <v>0</v>
      </c>
      <c r="L64" s="25"/>
    </row>
    <row r="65" ht="45" customHeight="1" spans="1:17">
      <c r="A65" s="22" t="s">
        <v>108</v>
      </c>
      <c r="B65" s="51" t="s">
        <v>109</v>
      </c>
      <c r="C65" s="51"/>
      <c r="D65" s="51"/>
      <c r="E65" s="51"/>
      <c r="F65" s="51"/>
      <c r="G65" s="51"/>
      <c r="H65" s="51"/>
      <c r="I65" s="51"/>
      <c r="J65" s="51"/>
      <c r="K65" s="24">
        <f>IF(0.01*L65&gt;0.25,0.25,0.01*L65)</f>
        <v>0</v>
      </c>
      <c r="L65" s="25"/>
    </row>
    <row r="66" ht="45" customHeight="1" spans="1:17">
      <c r="A66" s="22" t="s">
        <v>110</v>
      </c>
      <c r="B66" s="51" t="s">
        <v>111</v>
      </c>
      <c r="C66" s="51"/>
      <c r="D66" s="51"/>
      <c r="E66" s="51"/>
      <c r="F66" s="51"/>
      <c r="G66" s="51"/>
      <c r="H66" s="51"/>
      <c r="I66" s="51"/>
      <c r="J66" s="51"/>
      <c r="K66" s="24">
        <f>IF(0.025*L66&gt;0.25,0.25,0.025*L66)</f>
        <v>0</v>
      </c>
      <c r="L66" s="25"/>
    </row>
    <row r="67" ht="45" customHeight="1" spans="1:17">
      <c r="A67" s="22" t="s">
        <v>112</v>
      </c>
      <c r="B67" s="51" t="s">
        <v>113</v>
      </c>
      <c r="C67" s="51"/>
      <c r="D67" s="51"/>
      <c r="E67" s="51"/>
      <c r="F67" s="51"/>
      <c r="G67" s="51"/>
      <c r="H67" s="51"/>
      <c r="I67" s="51"/>
      <c r="J67" s="51"/>
      <c r="K67" s="24">
        <f>IF(0.017*L67&gt;0.25,0.25,0.017*L67)</f>
        <v>0</v>
      </c>
      <c r="L67" s="25"/>
      <c r="Q67" s="52"/>
    </row>
    <row r="68" ht="45" customHeight="1" spans="1:17">
      <c r="A68" s="22" t="s">
        <v>114</v>
      </c>
      <c r="B68" s="51" t="s">
        <v>115</v>
      </c>
      <c r="C68" s="51"/>
      <c r="D68" s="51"/>
      <c r="E68" s="51"/>
      <c r="F68" s="51"/>
      <c r="G68" s="51"/>
      <c r="H68" s="51"/>
      <c r="I68" s="51"/>
      <c r="J68" s="51"/>
      <c r="K68" s="24">
        <f>IF(0.05*L68&gt;0.25,0.25,0.05*L68)</f>
        <v>0</v>
      </c>
      <c r="L68" s="25"/>
    </row>
    <row r="69" ht="30" customHeight="1" spans="1:17">
      <c r="A69" s="53">
        <v>40212</v>
      </c>
      <c r="B69" s="51" t="s">
        <v>116</v>
      </c>
      <c r="C69" s="51"/>
      <c r="D69" s="51"/>
      <c r="E69" s="51"/>
      <c r="F69" s="51"/>
      <c r="G69" s="51"/>
      <c r="H69" s="51"/>
      <c r="I69" s="51"/>
      <c r="J69" s="51"/>
      <c r="K69" s="24">
        <f>IF(0.1*L69&gt;0.25,0.25,0.1*L69)</f>
        <v>0</v>
      </c>
      <c r="L69" s="25"/>
    </row>
    <row r="70" ht="30" customHeight="1" spans="1:17">
      <c r="A70" s="53">
        <v>40577</v>
      </c>
      <c r="B70" s="51" t="s">
        <v>117</v>
      </c>
      <c r="C70" s="51"/>
      <c r="D70" s="51"/>
      <c r="E70" s="51"/>
      <c r="F70" s="51"/>
      <c r="G70" s="51"/>
      <c r="H70" s="51"/>
      <c r="I70" s="51"/>
      <c r="J70" s="51"/>
      <c r="K70" s="24">
        <f>IF(0.005*L70&gt;25,0.25,0.005*L70)</f>
        <v>0</v>
      </c>
      <c r="L70" s="25"/>
    </row>
    <row r="71" ht="30" customHeight="1" spans="1:17">
      <c r="A71" s="53">
        <v>40942</v>
      </c>
      <c r="B71" s="51" t="s">
        <v>118</v>
      </c>
      <c r="C71" s="51"/>
      <c r="D71" s="51"/>
      <c r="E71" s="51"/>
      <c r="F71" s="51"/>
      <c r="G71" s="51"/>
      <c r="H71" s="51"/>
      <c r="I71" s="51"/>
      <c r="J71" s="51"/>
      <c r="K71" s="24">
        <f>IF(0.25*L71&gt;0.25,0.25,0.25*L71)</f>
        <v>0</v>
      </c>
      <c r="L71" s="25"/>
    </row>
    <row r="72" ht="30" customHeight="1" spans="1:17">
      <c r="A72" s="53">
        <v>41308</v>
      </c>
      <c r="B72" s="51" t="s">
        <v>119</v>
      </c>
      <c r="C72" s="51"/>
      <c r="D72" s="51"/>
      <c r="E72" s="51"/>
      <c r="F72" s="51"/>
      <c r="G72" s="51"/>
      <c r="H72" s="51"/>
      <c r="I72" s="51"/>
      <c r="J72" s="51"/>
      <c r="K72" s="24">
        <f>IF(0.025*L72&gt;0.25,0.25,0.025*L72)</f>
        <v>0</v>
      </c>
      <c r="L72" s="25"/>
    </row>
    <row r="73" ht="45" customHeight="1" spans="1:17">
      <c r="A73" s="53">
        <v>41673</v>
      </c>
      <c r="B73" s="51" t="s">
        <v>120</v>
      </c>
      <c r="C73" s="51"/>
      <c r="D73" s="51"/>
      <c r="E73" s="51"/>
      <c r="F73" s="51"/>
      <c r="G73" s="51"/>
      <c r="H73" s="51"/>
      <c r="I73" s="51"/>
      <c r="J73" s="51"/>
      <c r="K73" s="24">
        <f>IF(0.15*L73&gt;0.5,0.5,0.15*L73)</f>
        <v>0</v>
      </c>
      <c r="L73" s="25"/>
    </row>
    <row r="74" ht="30" customHeight="1" spans="1:17">
      <c r="A74" s="42" t="s">
        <v>121</v>
      </c>
      <c r="B74" s="42"/>
      <c r="C74" s="42"/>
      <c r="D74" s="42"/>
      <c r="E74" s="42"/>
      <c r="F74" s="42"/>
      <c r="G74" s="42"/>
      <c r="H74" s="42"/>
      <c r="I74" s="42"/>
      <c r="J74" s="42"/>
      <c r="K74" s="49">
        <f>IF(SUM(K60:K73)&gt;2,2,SUM(K60:K73))</f>
        <v>0</v>
      </c>
      <c r="L74" s="28" t="s">
        <v>12</v>
      </c>
    </row>
    <row r="75" ht="30" customHeight="1" spans="1:17">
      <c r="A75" s="44" t="s">
        <v>122</v>
      </c>
      <c r="B75" s="44"/>
      <c r="C75" s="44"/>
      <c r="D75" s="44"/>
      <c r="E75" s="44"/>
      <c r="F75" s="44"/>
      <c r="G75" s="44"/>
      <c r="H75" s="44"/>
      <c r="I75" s="44"/>
      <c r="J75" s="44"/>
      <c r="K75" s="54">
        <f>IF(SUM(K74,K58,K49)&gt;5,5,SUM(K74,K58,K49))</f>
        <v>0</v>
      </c>
      <c r="L75" s="46" t="s">
        <v>12</v>
      </c>
    </row>
    <row r="76" customHeight="1" spans="1:17">
      <c r="A76" s="55" t="s">
        <v>123</v>
      </c>
      <c r="B76" s="55"/>
      <c r="C76" s="55"/>
      <c r="D76" s="55"/>
      <c r="E76" s="55"/>
      <c r="F76" s="55"/>
      <c r="G76" s="55"/>
      <c r="H76" s="55"/>
      <c r="I76" s="55"/>
      <c r="J76" s="55"/>
      <c r="K76" s="56">
        <f>SUM(K75,K45)</f>
        <v>0</v>
      </c>
      <c r="L76" s="57" t="s">
        <v>12</v>
      </c>
    </row>
  </sheetData>
  <mergeCells count="72">
    <mergeCell ref="A2:K2"/>
    <mergeCell ref="A3:K3"/>
    <mergeCell ref="B7:K7"/>
    <mergeCell ref="B8:K8"/>
    <mergeCell ref="B9:J9"/>
    <mergeCell ref="B10:J10"/>
    <mergeCell ref="A11:J11"/>
    <mergeCell ref="B12:K12"/>
    <mergeCell ref="B13:L13"/>
    <mergeCell ref="B14:J14"/>
    <mergeCell ref="B15:J15"/>
    <mergeCell ref="B16:J16"/>
    <mergeCell ref="B17:J17"/>
    <mergeCell ref="A18:J18"/>
    <mergeCell ref="B19:L19"/>
    <mergeCell ref="B20:J20"/>
    <mergeCell ref="B21:J21"/>
    <mergeCell ref="B22:J22"/>
    <mergeCell ref="B23:J23"/>
    <mergeCell ref="A24:J24"/>
    <mergeCell ref="B25:L25"/>
    <mergeCell ref="B26:J26"/>
    <mergeCell ref="B27:J27"/>
    <mergeCell ref="B28:J28"/>
    <mergeCell ref="B29:J29"/>
    <mergeCell ref="B30:J30"/>
    <mergeCell ref="A31:J31"/>
    <mergeCell ref="B32:L32"/>
    <mergeCell ref="B33:J33"/>
    <mergeCell ref="B34:J34"/>
    <mergeCell ref="B35:J35"/>
    <mergeCell ref="B36:J36"/>
    <mergeCell ref="B37:J37"/>
    <mergeCell ref="A38:J38"/>
    <mergeCell ref="B39:L39"/>
    <mergeCell ref="B40:J40"/>
    <mergeCell ref="B41:J41"/>
    <mergeCell ref="A42:J42"/>
    <mergeCell ref="A43:J43"/>
    <mergeCell ref="A44:J44"/>
    <mergeCell ref="A45:J45"/>
    <mergeCell ref="B46:L46"/>
    <mergeCell ref="B47:L47"/>
    <mergeCell ref="B48:J48"/>
    <mergeCell ref="A49:J49"/>
    <mergeCell ref="B50:L50"/>
    <mergeCell ref="B51:J51"/>
    <mergeCell ref="B52:J52"/>
    <mergeCell ref="B53:J53"/>
    <mergeCell ref="B54:J54"/>
    <mergeCell ref="B55:J55"/>
    <mergeCell ref="B56:J56"/>
    <mergeCell ref="B57:J57"/>
    <mergeCell ref="A58:J58"/>
    <mergeCell ref="B59:L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A74:J74"/>
    <mergeCell ref="A75:J75"/>
    <mergeCell ref="A76:J76"/>
  </mergeCells>
  <dataValidations count="1">
    <dataValidation type="decimal" operator="lessThanOrEqual" allowBlank="1" showInputMessage="1" showErrorMessage="1" sqref="K60:K72">
      <formula1>0.25</formula1>
    </dataValidation>
  </dataValidations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TABELA IV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WPS_1775755905</cp:lastModifiedBy>
  <dcterms:created xsi:type="dcterms:W3CDTF">2026-09-02T14:01:00Z</dcterms:created>
  <dcterms:modified xsi:type="dcterms:W3CDTF">2026-09-04T14:56:17Z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FC7EBFB390EF4ACC8725AEB634D25705_13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